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ΜΗΝΙΑΙΕΣ ΑΠΟΔΟΧΕΣ ΑΝΑΠΛΗΡΩΤΩΝ" sheetId="1" r:id="rId1"/>
    <sheet name="ΚΛΑΔΟΣ_ΜΚ" sheetId="2" r:id="rId2"/>
    <sheet name="ΤΕΚΝΑ" sheetId="3" r:id="rId3"/>
    <sheet name="ΑΠΕΡΓΙΑ" sheetId="4" r:id="rId4"/>
    <sheet name="Φύλλο1" sheetId="5" r:id="rId5"/>
  </sheets>
  <definedNames>
    <definedName name="_xlnm.Print_Titles" localSheetId="0">'ΜΗΝΙΑΙΕΣ ΑΠΟΔΟΧΕΣ ΑΝΑΠΛΗΡΩΤΩΝ'!$4:$8</definedName>
  </definedNames>
  <calcPr calcId="124519"/>
</workbook>
</file>

<file path=xl/calcChain.xml><?xml version="1.0" encoding="utf-8"?>
<calcChain xmlns="http://schemas.openxmlformats.org/spreadsheetml/2006/main">
  <c r="AH4" i="1"/>
  <c r="A9"/>
  <c r="AE9" l="1"/>
  <c r="AD9"/>
  <c r="B9"/>
  <c r="AC9" s="1"/>
  <c r="C8" l="1"/>
  <c r="AG8"/>
  <c r="AF8"/>
  <c r="F9" l="1"/>
  <c r="E9"/>
  <c r="D9"/>
  <c r="C9" l="1"/>
  <c r="H9" l="1"/>
  <c r="AG9" s="1"/>
  <c r="G9"/>
  <c r="AF9" s="1"/>
  <c r="I9" l="1"/>
  <c r="J9" s="1"/>
  <c r="AH9"/>
  <c r="M9" l="1"/>
  <c r="N9"/>
  <c r="O9"/>
  <c r="K9"/>
  <c r="L9"/>
  <c r="Z9"/>
  <c r="AA9"/>
  <c r="X9"/>
  <c r="Y9"/>
  <c r="Q9" l="1"/>
  <c r="V9"/>
  <c r="S9"/>
  <c r="R9"/>
  <c r="T9"/>
  <c r="P9"/>
  <c r="U9"/>
  <c r="AB9"/>
  <c r="AJ9" s="1"/>
  <c r="W9" l="1"/>
  <c r="AK9" l="1"/>
  <c r="AI9"/>
</calcChain>
</file>

<file path=xl/comments1.xml><?xml version="1.0" encoding="utf-8"?>
<comments xmlns="http://schemas.openxmlformats.org/spreadsheetml/2006/main">
  <authors>
    <author>Μούτογλη Σταυρούλα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>Συμπληρώστε:
ΠΕ1
ΠΕ2
ΠΕ3
κ.ο.κ.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161"/>
          </rPr>
          <t>ΠΟΣΑ ΤΕΚΝΑ ;
0
1
2
3 κ.ο.κ.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161"/>
          </rPr>
          <t>Επιλέξτε 
Επίδομα
Θέσης</t>
        </r>
      </text>
    </comment>
    <comment ref="AB4" authorId="0">
      <text>
        <r>
          <rPr>
            <b/>
            <sz val="9"/>
            <color indexed="81"/>
            <rFont val="Tahoma"/>
            <family val="2"/>
            <charset val="161"/>
          </rPr>
          <t>ΠΟΣΕΣ ΩΡΕΣ Ή ΗΜΕΡΕΣ ΑΠΕΡΓΙΑΣ ;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>ΠΟΣΕΣ ΗΜΕΡΕΣ ΑΣΘΕΝΕΙΑΣ ;
ΠΡΟΣΟΧΗ: Στις Άδειες Ασθενείας έως 3 ημέρες περικόπτεται το μισό ημερομίσθιο ανά ημέρα ασθενείας.</t>
        </r>
      </text>
    </comment>
    <comment ref="AK4" authorId="0">
      <text>
        <r>
          <rPr>
            <b/>
            <sz val="9"/>
            <color indexed="81"/>
            <rFont val="Tahoma"/>
            <charset val="1"/>
          </rPr>
          <t>ΓΙΑ ΠΟΣΕΣ ΗΜΕΡΕΣ ΕΡΓΑΣΙΑΣ ;</t>
        </r>
      </text>
    </comment>
  </commentList>
</comments>
</file>

<file path=xl/sharedStrings.xml><?xml version="1.0" encoding="utf-8"?>
<sst xmlns="http://schemas.openxmlformats.org/spreadsheetml/2006/main" count="181" uniqueCount="173">
  <si>
    <t>ΚΑΘΑΡΟ ΠΟΣΟ</t>
  </si>
  <si>
    <t>ΒΜ</t>
  </si>
  <si>
    <t>ΕΤΗΣΙΟ ΚΑΘΑΡΟ ΠΟΣΟ</t>
  </si>
  <si>
    <t>ΦΟΡΟΣ</t>
  </si>
  <si>
    <t>ΠΛΗΡΩΤΕΟ ΠΟΣΟ</t>
  </si>
  <si>
    <t>ΕΤΗΣΙΑ ΕΙΣΦ.ΑΛΛΗΛ. έως 12.000, 20.000, 30.000 και 40.000 ευρώ</t>
  </si>
  <si>
    <t>ΣΤΑΣΕΙΣ Ή ΑΠΕΡΓΙΕΣ</t>
  </si>
  <si>
    <t>1 ώρα</t>
  </si>
  <si>
    <t>2 ώρες</t>
  </si>
  <si>
    <t>3 ώρες</t>
  </si>
  <si>
    <t>4 ώρες</t>
  </si>
  <si>
    <t>5 ώρες</t>
  </si>
  <si>
    <t>6 ώρες (1 ημέρα)</t>
  </si>
  <si>
    <t>2 ημέρες</t>
  </si>
  <si>
    <t>3 ημέρες</t>
  </si>
  <si>
    <t>4 ημέρες</t>
  </si>
  <si>
    <t>5 ημέρες</t>
  </si>
  <si>
    <t>6 ημέρες</t>
  </si>
  <si>
    <t>7 ημέρες</t>
  </si>
  <si>
    <t>8 ημέρες</t>
  </si>
  <si>
    <t>9 ημέρες</t>
  </si>
  <si>
    <t>10 ημέρες</t>
  </si>
  <si>
    <t>11 ημέρες</t>
  </si>
  <si>
    <t>12 ημέρες</t>
  </si>
  <si>
    <t>13 ημέρες</t>
  </si>
  <si>
    <t>14 ημέρες</t>
  </si>
  <si>
    <t>15 ημέρες</t>
  </si>
  <si>
    <t>16 ημέρες</t>
  </si>
  <si>
    <t>17 ημέρες</t>
  </si>
  <si>
    <t>18 ημέρες</t>
  </si>
  <si>
    <t>19 ημέρες</t>
  </si>
  <si>
    <t>20 ημέρες</t>
  </si>
  <si>
    <t>21 ημέρες</t>
  </si>
  <si>
    <t>22 ημέρες</t>
  </si>
  <si>
    <t>23 ημέρες</t>
  </si>
  <si>
    <t>24 ημέρες</t>
  </si>
  <si>
    <t>25 ημέρες</t>
  </si>
  <si>
    <t>26 ημέρες</t>
  </si>
  <si>
    <t>27 ημέρες</t>
  </si>
  <si>
    <t>28 ημέρες</t>
  </si>
  <si>
    <t>29 ημέρες</t>
  </si>
  <si>
    <t>30 ημέρες</t>
  </si>
  <si>
    <t>ΑΦΑΙΡΟΥΝΤΑΙ ΗΜΕΡΕΣ</t>
  </si>
  <si>
    <t>0 ημέρες</t>
  </si>
  <si>
    <t>ΑΡΙΘΜΟΣ</t>
  </si>
  <si>
    <t>1Ω</t>
  </si>
  <si>
    <t>2Ω</t>
  </si>
  <si>
    <t>3Ω</t>
  </si>
  <si>
    <t>4Ω</t>
  </si>
  <si>
    <t>5Ω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</si>
  <si>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</si>
  <si>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</si>
  <si>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</si>
  <si>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</si>
  <si>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</si>
  <si>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</si>
  <si>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</si>
  <si>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</si>
  <si>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</si>
  <si>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</si>
  <si>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</si>
  <si>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</si>
  <si>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</si>
  <si>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</si>
  <si>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</si>
  <si>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</si>
  <si>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</si>
  <si>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</si>
  <si>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</si>
  <si>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</si>
  <si>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</si>
  <si>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</si>
  <si>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</si>
  <si>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</si>
  <si>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</si>
  <si>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</si>
  <si>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</si>
  <si>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</si>
  <si>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</si>
  <si>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30Η</t>
  </si>
  <si>
    <t>ΚΛΑΔΟΣ  ΜΚ</t>
  </si>
  <si>
    <t>ΕΙΣΦΟΡΑ  ΑΛΛΗΛ.</t>
  </si>
  <si>
    <t>ΠΟΣΑ ΤΕΚΝΑ?</t>
  </si>
  <si>
    <t>ΥΠΟΧΡ. ΩΡΑΡΙΟ</t>
  </si>
  <si>
    <t>ΩΡΕΣ ΑΝΑ ΕΒΔOM</t>
  </si>
  <si>
    <t>ΕΠΙΔ. ΘΕΣΗΣ</t>
  </si>
  <si>
    <t>ΕΤΗΣΙΟΣ ΦΟΡΟΣ ανάλογα ΠΟΣΟΣΤΟ ΚΛΙΜΑΚΑΣ για 10.000, 20.000, 30.000, &gt;=40.000</t>
  </si>
  <si>
    <t>ΕΤΗΣΙΟΣ ΦΟΡΟΣ ΜΕΙΩΜΕΝΟΣ ανάλογα τα ΕΞΑΡΤΩΜΕΝΑ ΤΕΚΝΑ  0, 1, 2, 3, 4, 5, 6 (επιπλέον τέκνα μειώνεται άλλα 220 ευρώ)</t>
  </si>
  <si>
    <t>ΟΑΕΔ</t>
  </si>
  <si>
    <t>ΙΚΑ ασφαλ</t>
  </si>
  <si>
    <t>ΠΕ1</t>
  </si>
  <si>
    <t>ΠΕ2</t>
  </si>
  <si>
    <t>ΠΕ3</t>
  </si>
  <si>
    <t>ΠΕ4</t>
  </si>
  <si>
    <t>ΠΕ5</t>
  </si>
  <si>
    <t>ΠΕ6</t>
  </si>
  <si>
    <t>ΠΕ7</t>
  </si>
  <si>
    <t>ΠΕ8</t>
  </si>
  <si>
    <t>ΠΕ9</t>
  </si>
  <si>
    <t>ΠΕ10</t>
  </si>
  <si>
    <t>ΠΕ11</t>
  </si>
  <si>
    <t>ΠΕ12</t>
  </si>
  <si>
    <t>ΠΕ13</t>
  </si>
  <si>
    <t>ΠΕ14</t>
  </si>
  <si>
    <t>ΠΕ15</t>
  </si>
  <si>
    <t>ΠΕ16</t>
  </si>
  <si>
    <t>ΠΕ17</t>
  </si>
  <si>
    <t>ΠΕ18</t>
  </si>
  <si>
    <t>ΠΕ19</t>
  </si>
  <si>
    <t>ΔΕ1</t>
  </si>
  <si>
    <t>ΔΕ2</t>
  </si>
  <si>
    <t>ΔΕ3</t>
  </si>
  <si>
    <t>ΔΕ4</t>
  </si>
  <si>
    <t>ΔΕ5</t>
  </si>
  <si>
    <t>ΔΕ6</t>
  </si>
  <si>
    <t>ΔΕ7</t>
  </si>
  <si>
    <t>ΔΕ8</t>
  </si>
  <si>
    <t>ΔΕ9</t>
  </si>
  <si>
    <t>ΔΕ10</t>
  </si>
  <si>
    <t>ΔΕ11</t>
  </si>
  <si>
    <t>ΔΕ12</t>
  </si>
  <si>
    <t>ΔΕ13</t>
  </si>
  <si>
    <t>ΤΕ1</t>
  </si>
  <si>
    <t>ΤΕ2</t>
  </si>
  <si>
    <t>ΤΕ3</t>
  </si>
  <si>
    <t>ΤΕ4</t>
  </si>
  <si>
    <t>ΤΕ5</t>
  </si>
  <si>
    <t>ΤΕ6</t>
  </si>
  <si>
    <t>ΤΕ7</t>
  </si>
  <si>
    <t>ΤΕ8</t>
  </si>
  <si>
    <t>ΤΕ9</t>
  </si>
  <si>
    <t>ΤΕ10</t>
  </si>
  <si>
    <t>ΤΕ11</t>
  </si>
  <si>
    <t>ΤΕ12</t>
  </si>
  <si>
    <t>ΤΕ13</t>
  </si>
  <si>
    <t>ΤΕ14</t>
  </si>
  <si>
    <t>ΤΕ15</t>
  </si>
  <si>
    <t>ΤΕ16</t>
  </si>
  <si>
    <t>ΤΕ17</t>
  </si>
  <si>
    <t>ΤΕ18</t>
  </si>
  <si>
    <t>ΤΕ19</t>
  </si>
  <si>
    <t>ΥΕ1</t>
  </si>
  <si>
    <t>ΥΕ2</t>
  </si>
  <si>
    <t>ΥΕ3</t>
  </si>
  <si>
    <t>ΥΕ4</t>
  </si>
  <si>
    <t>ΥΕ5</t>
  </si>
  <si>
    <t>ΥΕ6</t>
  </si>
  <si>
    <t>ΥΕ7</t>
  </si>
  <si>
    <t>ΥΕ8</t>
  </si>
  <si>
    <t>ΥΕ9</t>
  </si>
  <si>
    <t>ΥΕ10</t>
  </si>
  <si>
    <t>ΥΕ11</t>
  </si>
  <si>
    <t>ΥΕ12</t>
  </si>
  <si>
    <t>ΥΕ13</t>
  </si>
  <si>
    <t>ΤΕΚΝΑ</t>
  </si>
  <si>
    <t>ΟΙΚ ΕΠΙΔ</t>
  </si>
  <si>
    <t>ΜΗΝΙΑΙΟ ΚΑΘΑΡΟ ΠΟΣΟ             ΟΧΙ πληρωτέο</t>
  </si>
  <si>
    <t>ΜΗΝΙΑΙΑ ΕΙΣΦΟΡΑ ΑΛΛΗΛ.</t>
  </si>
  <si>
    <t>σύμφωνα με τη νέα ΦΜΥ 2020 (Ν.4646 ΦΕΚ 201 τΑ 12/12/2019)</t>
  </si>
  <si>
    <t>Συμπληρώνετε ΜΟΝΟ τα ΠΡΑΣΙΝΑ ΚΕΛΙΑ</t>
  </si>
  <si>
    <t>ΥΠΟΛΟΓΙΣΜΟΣ  ΜΗΝΙΑΙΩΝ ΑΠΟΔΟΧΩΝ  ΑΝΑΠΛΗΡΩΤΩΝ  ΓΙΑ  Χ  ΗΜΕΡΕΣ ΕΡΓΑΣΙΑΣ  από  1/1/2020</t>
  </si>
  <si>
    <t>ΚΛΑΔΟΣ        ΜΚ</t>
  </si>
  <si>
    <t xml:space="preserve">Υπολογισμός Μηνιαίου Πληρωτέου Ποσού </t>
  </si>
  <si>
    <t>ΩΡΕΣ ΑΝΑ ΕΒΔOMΑΔΑ</t>
  </si>
  <si>
    <t>ΥΠΟΧΡΕΩΤΙΚΟ   ΩΡΑΡΙΟ</t>
  </si>
  <si>
    <t>Για ΣΤΑΣΕΙΣ Ή ΗΜΕΡΕΣ ΑΠΕΡΓΙΑΣ:                                                                0, 1Ω (1 ώρα στάση),2Ω (2 ώρες στάση) κ.ο.κ.                                               1Η (1 ημέρα απεργία), 2Η (2 ημέρες απεργία) κ.ο.κ.</t>
  </si>
  <si>
    <t>Υπολογισμός ΦΟΡΟΥ και ΕΙΣΦΟΡΑΣ ΑΛΛΗΛΕΓΓΥΗΣ σύμφωνα με την νέα φορολογική κλίμακα του 2020</t>
  </si>
  <si>
    <r>
      <rPr>
        <b/>
        <sz val="12"/>
        <color theme="1"/>
        <rFont val="Calibri"/>
        <family val="2"/>
        <charset val="161"/>
        <scheme val="minor"/>
      </rPr>
      <t>ΜΗΝΙΑΙΟΣ ΦΟΡΟΣ</t>
    </r>
    <r>
      <rPr>
        <sz val="12"/>
        <color theme="1"/>
        <rFont val="Calibri"/>
        <family val="2"/>
        <charset val="161"/>
        <scheme val="minor"/>
      </rPr>
      <t xml:space="preserve"> μειωμένος κατά</t>
    </r>
  </si>
  <si>
    <t>ΟΙΚΟΓ. ΕΠΙΔ.</t>
  </si>
  <si>
    <t>ΠΟΣΑ ΤΕΚΝΑ ?</t>
  </si>
  <si>
    <t>ΕΠΙΔΟΜΑ ΘΕΣΗΣ ?</t>
  </si>
  <si>
    <r>
      <t xml:space="preserve">ΠΟΣΕΣ ΗΜΕΡΕΣ ΕΡΓΑΣΙΑΣ  ? </t>
    </r>
    <r>
      <rPr>
        <sz val="12"/>
        <color theme="1"/>
        <rFont val="Calibri"/>
        <family val="2"/>
        <charset val="161"/>
        <scheme val="minor"/>
      </rPr>
      <t>(ΟΛΕΣ+ΑΠΕΡΓΙΕΣ+ΑΔΕΙΕΣ ΑΣΘΕΝΕΙΑΣ ΕΩΣ 3 ΗΜΕΡΩΝ)</t>
    </r>
  </si>
  <si>
    <t>ΑΔΕΙΕΣ ΑΣΘΕΝΕΙΑΣ ΜΕ ΜΙΣΟ ΗΜΕΡΟΜΙΣΘΙΟ             ?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</si>
</sst>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b/>
      <u/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EF2E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12" fillId="0" borderId="5" xfId="0" applyNumberFormat="1" applyFont="1" applyFill="1" applyBorder="1" applyAlignment="1">
      <alignment horizontal="center" vertical="center"/>
    </xf>
    <xf numFmtId="4" fontId="3" fillId="5" borderId="15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center" vertical="center"/>
    </xf>
    <xf numFmtId="4" fontId="7" fillId="6" borderId="15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EF2E8"/>
      <color rgb="FFFFFFE5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"/>
  <sheetViews>
    <sheetView tabSelected="1" topLeftCell="J1" zoomScale="80" zoomScaleNormal="80" workbookViewId="0">
      <selection activeCell="K4" sqref="K4:L4"/>
    </sheetView>
  </sheetViews>
  <sheetFormatPr defaultRowHeight="15"/>
  <cols>
    <col min="1" max="2" width="8.42578125" style="3" hidden="1" customWidth="1"/>
    <col min="3" max="3" width="8.5703125" style="3" hidden="1" customWidth="1"/>
    <col min="4" max="4" width="7.42578125" style="3" hidden="1" customWidth="1"/>
    <col min="5" max="5" width="8.28515625" style="3" hidden="1" customWidth="1"/>
    <col min="6" max="6" width="8.7109375" style="3" hidden="1" customWidth="1"/>
    <col min="7" max="7" width="8.28515625" style="3" hidden="1" customWidth="1"/>
    <col min="8" max="8" width="7.42578125" style="3" hidden="1" customWidth="1"/>
    <col min="9" max="9" width="12.140625" style="3" hidden="1" customWidth="1"/>
    <col min="10" max="10" width="12.85546875" style="3" bestFit="1" customWidth="1"/>
    <col min="11" max="11" width="7.28515625" style="3" bestFit="1" customWidth="1"/>
    <col min="12" max="12" width="9.85546875" style="3" bestFit="1" customWidth="1"/>
    <col min="13" max="13" width="11.42578125" style="3" customWidth="1"/>
    <col min="14" max="14" width="8.5703125" style="3" customWidth="1"/>
    <col min="15" max="15" width="6.28515625" style="3" bestFit="1" customWidth="1"/>
    <col min="16" max="16" width="11.42578125" style="3" bestFit="1" customWidth="1"/>
    <col min="17" max="17" width="9.140625" style="3" customWidth="1"/>
    <col min="18" max="18" width="9" style="3" bestFit="1" customWidth="1"/>
    <col min="19" max="22" width="9.85546875" style="3" bestFit="1" customWidth="1"/>
    <col min="23" max="23" width="11.5703125" style="3" customWidth="1"/>
    <col min="24" max="24" width="6.28515625" style="3" bestFit="1" customWidth="1"/>
    <col min="25" max="25" width="7.7109375" style="3" bestFit="1" customWidth="1"/>
    <col min="26" max="26" width="9.140625" style="3" bestFit="1" customWidth="1"/>
    <col min="27" max="27" width="6.28515625" style="3" bestFit="1" customWidth="1"/>
    <col min="28" max="28" width="10" style="3" bestFit="1" customWidth="1"/>
    <col min="29" max="29" width="11.28515625" style="3" bestFit="1" customWidth="1"/>
    <col min="30" max="30" width="10.28515625" style="3" customWidth="1"/>
    <col min="31" max="31" width="11.85546875" style="3" customWidth="1"/>
    <col min="32" max="32" width="11.42578125" style="3" bestFit="1" customWidth="1"/>
    <col min="33" max="33" width="10" style="3" customWidth="1"/>
    <col min="34" max="34" width="13" style="3" customWidth="1"/>
    <col min="35" max="35" width="11.7109375" style="3" customWidth="1"/>
    <col min="36" max="36" width="11.28515625" style="3" customWidth="1"/>
    <col min="37" max="37" width="13.28515625" style="3" customWidth="1"/>
    <col min="38" max="16384" width="9.140625" style="3"/>
  </cols>
  <sheetData>
    <row r="1" spans="1:40" ht="49.5" customHeight="1">
      <c r="B1" s="18"/>
      <c r="C1" s="18"/>
      <c r="D1" s="18"/>
      <c r="E1" s="18"/>
      <c r="F1" s="18"/>
      <c r="G1" s="18"/>
      <c r="H1" s="18"/>
      <c r="I1" s="44" t="s">
        <v>160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40" ht="26.25">
      <c r="B2" s="18"/>
      <c r="C2" s="18"/>
      <c r="D2" s="18"/>
      <c r="E2" s="18"/>
      <c r="F2" s="18"/>
      <c r="G2" s="18"/>
      <c r="H2" s="18"/>
      <c r="I2" s="45" t="s">
        <v>158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ht="41.25" customHeight="1">
      <c r="B3" s="18"/>
      <c r="C3" s="18"/>
      <c r="D3" s="18"/>
      <c r="E3" s="18"/>
      <c r="F3" s="18"/>
      <c r="G3" s="18"/>
      <c r="H3" s="18"/>
      <c r="J3" s="48" t="s">
        <v>159</v>
      </c>
      <c r="K3" s="48"/>
      <c r="L3" s="48"/>
      <c r="M3" s="48"/>
      <c r="N3" s="48"/>
      <c r="O3" s="4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0" ht="102.75" customHeight="1">
      <c r="A4" s="17"/>
      <c r="B4" s="17"/>
      <c r="C4" s="17"/>
      <c r="D4" s="17"/>
      <c r="E4" s="16"/>
      <c r="F4" s="16"/>
      <c r="G4" s="16"/>
      <c r="H4" s="16"/>
      <c r="J4" s="14" t="s">
        <v>161</v>
      </c>
      <c r="K4" s="46" t="s">
        <v>91</v>
      </c>
      <c r="L4" s="47"/>
      <c r="M4" s="23" t="s">
        <v>169</v>
      </c>
      <c r="N4" s="12">
        <v>0</v>
      </c>
      <c r="O4" s="59" t="s">
        <v>170</v>
      </c>
      <c r="P4" s="60"/>
      <c r="Q4" s="12">
        <v>0</v>
      </c>
      <c r="R4" s="59" t="s">
        <v>163</v>
      </c>
      <c r="S4" s="60"/>
      <c r="T4" s="12">
        <v>24</v>
      </c>
      <c r="U4" s="59" t="s">
        <v>164</v>
      </c>
      <c r="V4" s="60"/>
      <c r="W4" s="12">
        <v>24</v>
      </c>
      <c r="X4" s="59" t="s">
        <v>165</v>
      </c>
      <c r="Y4" s="74"/>
      <c r="Z4" s="74"/>
      <c r="AA4" s="74"/>
      <c r="AB4" s="10">
        <v>0</v>
      </c>
      <c r="AC4" s="65" t="s">
        <v>172</v>
      </c>
      <c r="AD4" s="65"/>
      <c r="AE4" s="41">
        <v>0</v>
      </c>
      <c r="AF4" s="64" t="s">
        <v>42</v>
      </c>
      <c r="AG4" s="64"/>
      <c r="AH4" s="11">
        <f>IF($AB$4=0,0,VLOOKUP($AB$4,ΑΠΕΡΓΙΑ!$B$2:$C$40,2,FALSE))+$AE$4*0.5</f>
        <v>0</v>
      </c>
      <c r="AI4" s="59" t="s">
        <v>171</v>
      </c>
      <c r="AJ4" s="60"/>
      <c r="AK4" s="12">
        <v>30</v>
      </c>
    </row>
    <row r="5" spans="1:40" s="24" customFormat="1" ht="15" customHeight="1" thickBot="1">
      <c r="A5" s="17"/>
      <c r="B5" s="17"/>
      <c r="C5" s="17"/>
      <c r="D5" s="17"/>
      <c r="E5" s="16"/>
      <c r="F5" s="16"/>
      <c r="G5" s="16"/>
      <c r="H5" s="16"/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8"/>
    </row>
    <row r="6" spans="1:40" ht="50.25" customHeight="1">
      <c r="A6" s="17"/>
      <c r="B6" s="17"/>
      <c r="C6" s="17"/>
      <c r="D6" s="17"/>
      <c r="E6" s="16"/>
      <c r="F6" s="16"/>
      <c r="G6" s="16"/>
      <c r="H6" s="16"/>
      <c r="J6" s="49" t="s">
        <v>166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2" t="s">
        <v>162</v>
      </c>
      <c r="AD6" s="53"/>
      <c r="AE6" s="53"/>
      <c r="AF6" s="53"/>
      <c r="AG6" s="53"/>
      <c r="AH6" s="53"/>
      <c r="AI6" s="53"/>
      <c r="AJ6" s="53"/>
      <c r="AK6" s="54"/>
      <c r="AL6" s="24"/>
      <c r="AM6" s="24"/>
      <c r="AN6" s="24"/>
    </row>
    <row r="7" spans="1:40" s="2" customFormat="1" ht="66" customHeight="1">
      <c r="A7" s="66" t="s">
        <v>80</v>
      </c>
      <c r="B7" s="68" t="s">
        <v>1</v>
      </c>
      <c r="C7" s="19" t="s">
        <v>82</v>
      </c>
      <c r="D7" s="66" t="s">
        <v>85</v>
      </c>
      <c r="E7" s="66" t="s">
        <v>84</v>
      </c>
      <c r="F7" s="66" t="s">
        <v>83</v>
      </c>
      <c r="G7" s="15" t="s">
        <v>89</v>
      </c>
      <c r="H7" s="15" t="s">
        <v>88</v>
      </c>
      <c r="I7" s="69" t="s">
        <v>156</v>
      </c>
      <c r="J7" s="70" t="s">
        <v>2</v>
      </c>
      <c r="K7" s="71" t="s">
        <v>86</v>
      </c>
      <c r="L7" s="71"/>
      <c r="M7" s="71"/>
      <c r="N7" s="71"/>
      <c r="O7" s="71"/>
      <c r="P7" s="72" t="s">
        <v>87</v>
      </c>
      <c r="Q7" s="72"/>
      <c r="R7" s="72"/>
      <c r="S7" s="72"/>
      <c r="T7" s="72"/>
      <c r="U7" s="72"/>
      <c r="V7" s="72"/>
      <c r="W7" s="31" t="s">
        <v>167</v>
      </c>
      <c r="X7" s="72" t="s">
        <v>5</v>
      </c>
      <c r="Y7" s="72"/>
      <c r="Z7" s="72"/>
      <c r="AA7" s="72"/>
      <c r="AB7" s="73" t="s">
        <v>157</v>
      </c>
      <c r="AC7" s="67" t="s">
        <v>1</v>
      </c>
      <c r="AD7" s="61" t="s">
        <v>168</v>
      </c>
      <c r="AE7" s="61" t="s">
        <v>85</v>
      </c>
      <c r="AF7" s="27" t="s">
        <v>89</v>
      </c>
      <c r="AG7" s="27" t="s">
        <v>88</v>
      </c>
      <c r="AH7" s="62" t="s">
        <v>0</v>
      </c>
      <c r="AI7" s="62" t="s">
        <v>3</v>
      </c>
      <c r="AJ7" s="62" t="s">
        <v>81</v>
      </c>
      <c r="AK7" s="42" t="s">
        <v>4</v>
      </c>
    </row>
    <row r="8" spans="1:40" s="1" customFormat="1" ht="39" customHeight="1">
      <c r="A8" s="66"/>
      <c r="B8" s="68"/>
      <c r="C8" s="20">
        <f>N4</f>
        <v>0</v>
      </c>
      <c r="D8" s="66"/>
      <c r="E8" s="66"/>
      <c r="F8" s="66"/>
      <c r="G8" s="4">
        <v>0.1575</v>
      </c>
      <c r="H8" s="4">
        <v>0.01</v>
      </c>
      <c r="I8" s="69"/>
      <c r="J8" s="70"/>
      <c r="K8" s="34">
        <v>0.09</v>
      </c>
      <c r="L8" s="34">
        <v>0.22</v>
      </c>
      <c r="M8" s="34">
        <v>0.28000000000000003</v>
      </c>
      <c r="N8" s="34">
        <v>0.36</v>
      </c>
      <c r="O8" s="34">
        <v>0.44</v>
      </c>
      <c r="P8" s="35">
        <v>777</v>
      </c>
      <c r="Q8" s="35">
        <v>810</v>
      </c>
      <c r="R8" s="35">
        <v>900</v>
      </c>
      <c r="S8" s="35">
        <v>1120</v>
      </c>
      <c r="T8" s="35">
        <v>1340</v>
      </c>
      <c r="U8" s="35">
        <v>1560</v>
      </c>
      <c r="V8" s="35">
        <v>1780</v>
      </c>
      <c r="W8" s="36">
        <v>0</v>
      </c>
      <c r="X8" s="37">
        <v>0</v>
      </c>
      <c r="Y8" s="38">
        <v>2.2000000000000002</v>
      </c>
      <c r="Z8" s="38">
        <v>5</v>
      </c>
      <c r="AA8" s="38">
        <v>6.5</v>
      </c>
      <c r="AB8" s="73"/>
      <c r="AC8" s="67"/>
      <c r="AD8" s="61"/>
      <c r="AE8" s="61"/>
      <c r="AF8" s="28">
        <f>G8</f>
        <v>0.1575</v>
      </c>
      <c r="AG8" s="28">
        <f>H8</f>
        <v>0.01</v>
      </c>
      <c r="AH8" s="63"/>
      <c r="AI8" s="63"/>
      <c r="AJ8" s="63"/>
      <c r="AK8" s="43"/>
    </row>
    <row r="9" spans="1:40" s="8" customFormat="1" ht="59.25" customHeight="1" thickBot="1">
      <c r="A9" s="5" t="str">
        <f>$K$4</f>
        <v>ΠΕ2</v>
      </c>
      <c r="B9" s="6">
        <f>VLOOKUP($K$4,ΚΛΑΔΟΣ_ΜΚ!$A$2:$B$70,2,FALSE)</f>
        <v>1151</v>
      </c>
      <c r="C9" s="7">
        <f>IF($N$4=0,0,IF($N$4=1,50,IF($N$4=2,70,IF($N$4=3,120,IF($N$4=4,170,IF($N$4=5,240,IF($N$4=6,310,IF($N$4=7,380,450))))))))</f>
        <v>0</v>
      </c>
      <c r="D9" s="7">
        <f>$Q$4</f>
        <v>0</v>
      </c>
      <c r="E9" s="9">
        <f>$T$4</f>
        <v>24</v>
      </c>
      <c r="F9" s="9">
        <f>$W$4</f>
        <v>24</v>
      </c>
      <c r="G9" s="7">
        <f>($B9+$C9+$D9)*$G$8</f>
        <v>181.2825</v>
      </c>
      <c r="H9" s="7">
        <f>($B9+$C9+$D9)*$H$8</f>
        <v>11.51</v>
      </c>
      <c r="I9" s="25">
        <f>(($B9+$C9+$D9)-$G9-$H9)*$E9/$F9</f>
        <v>958.20749999999998</v>
      </c>
      <c r="J9" s="39">
        <f>$I9*12</f>
        <v>11498.49</v>
      </c>
      <c r="K9" s="40">
        <f>IF($J9&lt;=10000,$J9*$K$8,0)</f>
        <v>0</v>
      </c>
      <c r="L9" s="40">
        <f>IF(AND($J9&gt;10000,$J9&lt;=20000),10000*$K$8+($J9-10000)*$L$8,0)</f>
        <v>1229.6677999999999</v>
      </c>
      <c r="M9" s="40">
        <f>IF(AND($J9&gt;20000,$J9&lt;=30000),10000*$K$8+10000*$L$8+($J9-20000)*$M$8,0)</f>
        <v>0</v>
      </c>
      <c r="N9" s="40">
        <f>IF(AND($J9&gt;30000,$J9&lt;=40000),10000*$K$8+10000*$L$8+10000*$M$8+($J9-30000)*$N$8,0)</f>
        <v>0</v>
      </c>
      <c r="O9" s="40">
        <f>IF(AND($J9&gt;40000),10000*$K$8+10000*$L$8+10000*$M$8+10000*$N$8+($J9-40000)*$O$8,0)</f>
        <v>0</v>
      </c>
      <c r="P9" s="40">
        <f>IF($J9&lt;=12000,IF(SUM($K9:$O9)&lt;=$P$8,0,IF($N$4=0,SUM($K9:$O9)-$P$8,0)),IF($N$4=0,SUM($K9:$O9)-$P$8+TRUNC(($J9-12000)/1000)*20,0))</f>
        <v>452.66779999999994</v>
      </c>
      <c r="Q9" s="40">
        <f>IF($J9&lt;=12000,IF(SUM($K9:$O9)&lt;=$Q$8,0,IF($N$4=1,SUM($K9:$O9)-$Q$8,0)),IF($N$4=1,SUM($K9:$O9)-$Q$8+TRUNC(($J9-12000)/1000)*20,0))</f>
        <v>0</v>
      </c>
      <c r="R9" s="40">
        <f>IF($J9&lt;=12000,IF(SUM($K9:$O9)&lt;=$R$8,0,IF($N$4=2,SUM($K9:$O9)-$R$8,0)),IF($N$4=2,SUM($K9:$O9)-$R$8+TRUNC(($J9-12000)/1000)*20,0))</f>
        <v>0</v>
      </c>
      <c r="S9" s="40">
        <f>IF($J9&lt;=12000,IF(SUM($K9:$O9)&lt;=$S$8,0,IF($N$4=3,SUM($K9:$O9)-$S$8,0)),IF($N$4=3,SUM($K9:$O9)-$S$8+TRUNC(($J9-12000)/1000)*20,0))</f>
        <v>0</v>
      </c>
      <c r="T9" s="40">
        <f>IF($J9&lt;=12000,IF(SUM($K9:$O9)&lt;=$T$8,0,IF($N$4=4,SUM($K9:$O9)-$T$8,0)),IF($N$4=4,SUM($K9:$O9)-$T$8+TRUNC(($J9-12000)/1000)*20,0))</f>
        <v>0</v>
      </c>
      <c r="U9" s="40">
        <f>IF($J9&lt;=12000,IF(SUM($K9:$O9)&lt;=$U$8,0,IF($N$4=5,SUM($K9:$O9)-$U$8,0)),IF($N$4=5,SUM($K9:$O9)-$U$8+TRUNC(($J9-12000)/1000)*20,0))</f>
        <v>0</v>
      </c>
      <c r="V9" s="40">
        <f>IF($J9&lt;=12000,IF(SUM($K9:$O9)&lt;=$V$8,0,IF($N$4=6,SUM($K9:$O9)-$V$8,0)),IF($N$4=6,SUM($K9:$O9)-$V$8+TRUNC(($J9-12000)/1000)*20,0))</f>
        <v>0</v>
      </c>
      <c r="W9" s="32">
        <f>(SUM($P9:$V9)-(SUM($P9:$V9)*$W$8))/12</f>
        <v>37.722316666666664</v>
      </c>
      <c r="X9" s="40">
        <f>IF($J9&lt;=12000,0,0)</f>
        <v>0</v>
      </c>
      <c r="Y9" s="40">
        <f>IF(AND($J9&gt;12000,$J9&lt;=20000),($J9-12000)*2.2%,0)</f>
        <v>0</v>
      </c>
      <c r="Z9" s="40">
        <f>IF(AND($J9&gt;20000,$J9&lt;=30000),8000*2.2%+($J9-20000)*5%,0)</f>
        <v>0</v>
      </c>
      <c r="AA9" s="40">
        <f>IF(AND($J9&gt;30000,$J9&lt;40000),8000*2.2%+10000*5%+($J9-30000)*6.5%,0)</f>
        <v>0</v>
      </c>
      <c r="AB9" s="33">
        <f>SUM($X9:$AA9)/12</f>
        <v>0</v>
      </c>
      <c r="AC9" s="29">
        <f>$B9*($E9/$F9)*($AK$4-$AH$4)/30</f>
        <v>1151</v>
      </c>
      <c r="AD9" s="30">
        <f>$C9*($E9/$F9)*($AK$4-$AH$4)/30</f>
        <v>0</v>
      </c>
      <c r="AE9" s="30">
        <f>$D9*($E9/$F9)*($AK$4-$AH$4)/30</f>
        <v>0</v>
      </c>
      <c r="AF9" s="30">
        <f>$G9*($E9/$F9)*($AK$4-$AH$4)/30</f>
        <v>181.2825</v>
      </c>
      <c r="AG9" s="30">
        <f>$H9*($E9/$F9)*($AK$4-$AH$4)/30</f>
        <v>11.51</v>
      </c>
      <c r="AH9" s="30">
        <f>SUM($AC9:$AE9)-$AF9-$AG9</f>
        <v>958.20749999999998</v>
      </c>
      <c r="AI9" s="30">
        <f>$W9*($E9/$F9)*($AK$4-$AH$4)/30</f>
        <v>37.722316666666664</v>
      </c>
      <c r="AJ9" s="30">
        <f>$AB9*($E9/$F9)*($AK$4-$AH$4)/30</f>
        <v>0</v>
      </c>
      <c r="AK9" s="26">
        <f t="shared" ref="AK9" si="0">$AH9-$AI9-$AJ9</f>
        <v>920.48518333333334</v>
      </c>
    </row>
  </sheetData>
  <sheetProtection password="CC71" sheet="1" objects="1" scenarios="1"/>
  <mergeCells count="32">
    <mergeCell ref="U4:V4"/>
    <mergeCell ref="R4:S4"/>
    <mergeCell ref="X4:AA4"/>
    <mergeCell ref="AI4:AJ4"/>
    <mergeCell ref="A7:A8"/>
    <mergeCell ref="D7:D8"/>
    <mergeCell ref="E7:E8"/>
    <mergeCell ref="F7:F8"/>
    <mergeCell ref="AC7:AC8"/>
    <mergeCell ref="B7:B8"/>
    <mergeCell ref="I7:I8"/>
    <mergeCell ref="J7:J8"/>
    <mergeCell ref="K7:O7"/>
    <mergeCell ref="P7:V7"/>
    <mergeCell ref="X7:AA7"/>
    <mergeCell ref="AB7:AB8"/>
    <mergeCell ref="AK7:AK8"/>
    <mergeCell ref="I1:AK1"/>
    <mergeCell ref="I2:AL2"/>
    <mergeCell ref="K4:L4"/>
    <mergeCell ref="J3:O3"/>
    <mergeCell ref="J6:AB6"/>
    <mergeCell ref="AC6:AK6"/>
    <mergeCell ref="J5:AK5"/>
    <mergeCell ref="O4:P4"/>
    <mergeCell ref="AD7:AD8"/>
    <mergeCell ref="AE7:AE8"/>
    <mergeCell ref="AH7:AH8"/>
    <mergeCell ref="AI7:AI8"/>
    <mergeCell ref="AF4:AG4"/>
    <mergeCell ref="AC4:AD4"/>
    <mergeCell ref="AJ7:AJ8"/>
  </mergeCells>
  <dataValidations count="5">
    <dataValidation type="list" allowBlank="1" showInputMessage="1" prompt="0 (0 ημέρες απεργίας)&#10;1Ω (για 1 ώρα απεργία)&#10;2Ω (για 2ωρη στάση)&#10;3Ω (για 3ωρη στάση)&#10;κ.ο.κ.&#10;1Η (για 1 ημέρα απεργία)&#10;2Η (για 2 ημέρες απεργία)&#10;κ.ο.κ." sqref="AB4">
      <formula1>"0,1Ω,2Ω,3Ω,1Η,2Η"</formula1>
    </dataValidation>
    <dataValidation type="list" allowBlank="1" showInputMessage="1" showErrorMessage="1" error="Επιλέξτε Επίδομα Θέσης" prompt="Επιλέξτε Επίδομα Θέσης" sqref="Q4">
      <formula1>"0,100,150,200,250,290,300,350"</formula1>
    </dataValidation>
    <dataValidation type="list" allowBlank="1" showInputMessage="1" showErrorMessage="1" sqref="N4">
      <formula1>"0,1,2,3,4,5,6"</formula1>
    </dataValidation>
    <dataValidation type="whole" allowBlank="1" showInputMessage="1" showErrorMessage="1" error="Συμπληρώστε έναν αριθμό από 0 έως 30." prompt="Συμπληρώστε έναν αριθμό από 0 έως 30." sqref="AK4">
      <formula1>0</formula1>
      <formula2>30</formula2>
    </dataValidation>
    <dataValidation type="list" allowBlank="1" showInputMessage="1" showErrorMessage="1" sqref="G4:H6 E4:E6">
      <formula1>"ΠΑΛΑΙΟΣ,ΝΕΟΣ"</formula1>
    </dataValidation>
  </dataValidations>
  <pageMargins left="0" right="0" top="0.19685039370078741" bottom="0" header="0" footer="0"/>
  <pageSetup paperSize="9" scale="49" orientation="landscape" verticalDpi="0" r:id="rId1"/>
  <headerFooter>
    <oddFooter>&amp;CΣελ.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workbookViewId="0">
      <selection activeCell="C11" sqref="C11"/>
    </sheetView>
  </sheetViews>
  <sheetFormatPr defaultRowHeight="15"/>
  <sheetData>
    <row r="1" spans="1:2" ht="30">
      <c r="A1" s="21" t="s">
        <v>80</v>
      </c>
      <c r="B1" s="22" t="s">
        <v>1</v>
      </c>
    </row>
    <row r="2" spans="1:2" ht="15.75">
      <c r="A2" s="5" t="s">
        <v>90</v>
      </c>
      <c r="B2" s="6">
        <v>1092</v>
      </c>
    </row>
    <row r="3" spans="1:2" ht="15.75">
      <c r="A3" s="5" t="s">
        <v>91</v>
      </c>
      <c r="B3" s="6">
        <v>1151</v>
      </c>
    </row>
    <row r="4" spans="1:2" ht="15.75">
      <c r="A4" s="5" t="s">
        <v>92</v>
      </c>
      <c r="B4" s="6">
        <v>1210</v>
      </c>
    </row>
    <row r="5" spans="1:2" ht="15.75">
      <c r="A5" s="5" t="s">
        <v>93</v>
      </c>
      <c r="B5" s="6">
        <v>1269</v>
      </c>
    </row>
    <row r="6" spans="1:2" ht="15.75">
      <c r="A6" s="5" t="s">
        <v>94</v>
      </c>
      <c r="B6" s="6">
        <v>1328</v>
      </c>
    </row>
    <row r="7" spans="1:2" ht="15.75">
      <c r="A7" s="5" t="s">
        <v>95</v>
      </c>
      <c r="B7" s="6">
        <v>1387</v>
      </c>
    </row>
    <row r="8" spans="1:2" ht="15.75">
      <c r="A8" s="5" t="s">
        <v>96</v>
      </c>
      <c r="B8" s="6">
        <v>1446</v>
      </c>
    </row>
    <row r="9" spans="1:2" ht="15.75">
      <c r="A9" s="5" t="s">
        <v>97</v>
      </c>
      <c r="B9" s="6">
        <v>1505</v>
      </c>
    </row>
    <row r="10" spans="1:2" ht="15.75">
      <c r="A10" s="5" t="s">
        <v>98</v>
      </c>
      <c r="B10" s="6">
        <v>1564</v>
      </c>
    </row>
    <row r="11" spans="1:2" ht="15.75">
      <c r="A11" s="5" t="s">
        <v>99</v>
      </c>
      <c r="B11" s="6">
        <v>1623</v>
      </c>
    </row>
    <row r="12" spans="1:2" ht="15.75">
      <c r="A12" s="5" t="s">
        <v>100</v>
      </c>
      <c r="B12" s="6">
        <v>1682</v>
      </c>
    </row>
    <row r="13" spans="1:2" ht="15.75">
      <c r="A13" s="5" t="s">
        <v>101</v>
      </c>
      <c r="B13" s="6">
        <v>1741</v>
      </c>
    </row>
    <row r="14" spans="1:2" ht="15.75">
      <c r="A14" s="5" t="s">
        <v>102</v>
      </c>
      <c r="B14" s="6">
        <v>1800</v>
      </c>
    </row>
    <row r="15" spans="1:2" ht="15.75">
      <c r="A15" s="5" t="s">
        <v>103</v>
      </c>
      <c r="B15" s="6">
        <v>1859</v>
      </c>
    </row>
    <row r="16" spans="1:2" ht="15.75">
      <c r="A16" s="5" t="s">
        <v>104</v>
      </c>
      <c r="B16" s="6">
        <v>1918</v>
      </c>
    </row>
    <row r="17" spans="1:2" ht="15.75">
      <c r="A17" s="5" t="s">
        <v>105</v>
      </c>
      <c r="B17" s="6">
        <v>1977</v>
      </c>
    </row>
    <row r="18" spans="1:2" ht="15.75">
      <c r="A18" s="5" t="s">
        <v>106</v>
      </c>
      <c r="B18" s="6">
        <v>2036</v>
      </c>
    </row>
    <row r="19" spans="1:2" ht="15.75">
      <c r="A19" s="5" t="s">
        <v>107</v>
      </c>
      <c r="B19" s="6">
        <v>2095</v>
      </c>
    </row>
    <row r="20" spans="1:2" ht="15.75">
      <c r="A20" s="5" t="s">
        <v>108</v>
      </c>
      <c r="B20" s="6">
        <v>2154</v>
      </c>
    </row>
    <row r="21" spans="1:2" ht="15.75">
      <c r="A21" s="5" t="s">
        <v>109</v>
      </c>
      <c r="B21" s="13">
        <v>858</v>
      </c>
    </row>
    <row r="22" spans="1:2" ht="15.75">
      <c r="A22" s="5" t="s">
        <v>110</v>
      </c>
      <c r="B22" s="13">
        <v>918</v>
      </c>
    </row>
    <row r="23" spans="1:2" ht="15.75">
      <c r="A23" s="5" t="s">
        <v>111</v>
      </c>
      <c r="B23" s="13">
        <v>978</v>
      </c>
    </row>
    <row r="24" spans="1:2" ht="15.75">
      <c r="A24" s="5" t="s">
        <v>112</v>
      </c>
      <c r="B24" s="13">
        <v>1038</v>
      </c>
    </row>
    <row r="25" spans="1:2" ht="15.75">
      <c r="A25" s="5" t="s">
        <v>113</v>
      </c>
      <c r="B25" s="13">
        <v>1098</v>
      </c>
    </row>
    <row r="26" spans="1:2" ht="15.75">
      <c r="A26" s="5" t="s">
        <v>114</v>
      </c>
      <c r="B26" s="13">
        <v>1158</v>
      </c>
    </row>
    <row r="27" spans="1:2" ht="15.75">
      <c r="A27" s="5" t="s">
        <v>115</v>
      </c>
      <c r="B27" s="13">
        <v>1218</v>
      </c>
    </row>
    <row r="28" spans="1:2" ht="15.75">
      <c r="A28" s="5" t="s">
        <v>116</v>
      </c>
      <c r="B28" s="13">
        <v>1278</v>
      </c>
    </row>
    <row r="29" spans="1:2" ht="15.75">
      <c r="A29" s="5" t="s">
        <v>117</v>
      </c>
      <c r="B29" s="13">
        <v>1338</v>
      </c>
    </row>
    <row r="30" spans="1:2" ht="15.75">
      <c r="A30" s="5" t="s">
        <v>118</v>
      </c>
      <c r="B30" s="13">
        <v>1398</v>
      </c>
    </row>
    <row r="31" spans="1:2" ht="15.75">
      <c r="A31" s="5" t="s">
        <v>119</v>
      </c>
      <c r="B31" s="13">
        <v>1458</v>
      </c>
    </row>
    <row r="32" spans="1:2" ht="15.75">
      <c r="A32" s="5" t="s">
        <v>120</v>
      </c>
      <c r="B32" s="13">
        <v>1518</v>
      </c>
    </row>
    <row r="33" spans="1:2" ht="15.75">
      <c r="A33" s="5" t="s">
        <v>121</v>
      </c>
      <c r="B33" s="13">
        <v>1578</v>
      </c>
    </row>
    <row r="34" spans="1:2" ht="15.75">
      <c r="A34" s="5" t="s">
        <v>122</v>
      </c>
      <c r="B34" s="6">
        <v>1037</v>
      </c>
    </row>
    <row r="35" spans="1:2" ht="15.75">
      <c r="A35" s="5" t="s">
        <v>123</v>
      </c>
      <c r="B35" s="6">
        <v>1092</v>
      </c>
    </row>
    <row r="36" spans="1:2" ht="15.75">
      <c r="A36" s="5" t="s">
        <v>124</v>
      </c>
      <c r="B36" s="6">
        <v>1147</v>
      </c>
    </row>
    <row r="37" spans="1:2" ht="15.75">
      <c r="A37" s="5" t="s">
        <v>125</v>
      </c>
      <c r="B37" s="6">
        <v>1202</v>
      </c>
    </row>
    <row r="38" spans="1:2" ht="15.75">
      <c r="A38" s="5" t="s">
        <v>126</v>
      </c>
      <c r="B38" s="6">
        <v>1257</v>
      </c>
    </row>
    <row r="39" spans="1:2" ht="15.75">
      <c r="A39" s="5" t="s">
        <v>127</v>
      </c>
      <c r="B39" s="6">
        <v>1312</v>
      </c>
    </row>
    <row r="40" spans="1:2" ht="15.75">
      <c r="A40" s="5" t="s">
        <v>128</v>
      </c>
      <c r="B40" s="6">
        <v>1367</v>
      </c>
    </row>
    <row r="41" spans="1:2" ht="15.75">
      <c r="A41" s="5" t="s">
        <v>129</v>
      </c>
      <c r="B41" s="6">
        <v>1422</v>
      </c>
    </row>
    <row r="42" spans="1:2" ht="15.75">
      <c r="A42" s="5" t="s">
        <v>130</v>
      </c>
      <c r="B42" s="6">
        <v>1477</v>
      </c>
    </row>
    <row r="43" spans="1:2" ht="15.75">
      <c r="A43" s="5" t="s">
        <v>131</v>
      </c>
      <c r="B43" s="6">
        <v>1532</v>
      </c>
    </row>
    <row r="44" spans="1:2" ht="15.75">
      <c r="A44" s="5" t="s">
        <v>132</v>
      </c>
      <c r="B44" s="6">
        <v>1587</v>
      </c>
    </row>
    <row r="45" spans="1:2" ht="15.75">
      <c r="A45" s="5" t="s">
        <v>133</v>
      </c>
      <c r="B45" s="6">
        <v>1642</v>
      </c>
    </row>
    <row r="46" spans="1:2" ht="15.75">
      <c r="A46" s="5" t="s">
        <v>134</v>
      </c>
      <c r="B46" s="6">
        <v>1697</v>
      </c>
    </row>
    <row r="47" spans="1:2" ht="15.75">
      <c r="A47" s="5" t="s">
        <v>135</v>
      </c>
      <c r="B47" s="6">
        <v>1752</v>
      </c>
    </row>
    <row r="48" spans="1:2" ht="15.75">
      <c r="A48" s="5" t="s">
        <v>136</v>
      </c>
      <c r="B48" s="6">
        <v>1807</v>
      </c>
    </row>
    <row r="49" spans="1:2" ht="15.75">
      <c r="A49" s="5" t="s">
        <v>137</v>
      </c>
      <c r="B49" s="6">
        <v>1862</v>
      </c>
    </row>
    <row r="50" spans="1:2" ht="15.75">
      <c r="A50" s="5" t="s">
        <v>138</v>
      </c>
      <c r="B50" s="6">
        <v>1917</v>
      </c>
    </row>
    <row r="51" spans="1:2" ht="15.75">
      <c r="A51" s="5" t="s">
        <v>139</v>
      </c>
      <c r="B51" s="6">
        <v>1972</v>
      </c>
    </row>
    <row r="52" spans="1:2" ht="15.75">
      <c r="A52" s="5" t="s">
        <v>140</v>
      </c>
      <c r="B52" s="6">
        <v>2027</v>
      </c>
    </row>
    <row r="53" spans="1:2" ht="15.75">
      <c r="A53" s="5" t="s">
        <v>141</v>
      </c>
      <c r="B53" s="6">
        <v>780</v>
      </c>
    </row>
    <row r="54" spans="1:2" ht="15.75">
      <c r="A54" s="5" t="s">
        <v>142</v>
      </c>
      <c r="B54" s="6">
        <v>823</v>
      </c>
    </row>
    <row r="55" spans="1:2" ht="15.75">
      <c r="A55" s="5" t="s">
        <v>143</v>
      </c>
      <c r="B55" s="6">
        <v>866</v>
      </c>
    </row>
    <row r="56" spans="1:2" ht="15.75">
      <c r="A56" s="5" t="s">
        <v>144</v>
      </c>
      <c r="B56" s="6">
        <v>909</v>
      </c>
    </row>
    <row r="57" spans="1:2" ht="15.75">
      <c r="A57" s="5" t="s">
        <v>145</v>
      </c>
      <c r="B57" s="6">
        <v>952</v>
      </c>
    </row>
    <row r="58" spans="1:2" ht="15.75">
      <c r="A58" s="5" t="s">
        <v>146</v>
      </c>
      <c r="B58" s="6">
        <v>995</v>
      </c>
    </row>
    <row r="59" spans="1:2" ht="15.75">
      <c r="A59" s="5" t="s">
        <v>147</v>
      </c>
      <c r="B59" s="6">
        <v>1038</v>
      </c>
    </row>
    <row r="60" spans="1:2" ht="15.75">
      <c r="A60" s="5" t="s">
        <v>148</v>
      </c>
      <c r="B60" s="6">
        <v>1081</v>
      </c>
    </row>
    <row r="61" spans="1:2" ht="15.75">
      <c r="A61" s="5" t="s">
        <v>149</v>
      </c>
      <c r="B61" s="6">
        <v>1124</v>
      </c>
    </row>
    <row r="62" spans="1:2" ht="15.75">
      <c r="A62" s="5" t="s">
        <v>150</v>
      </c>
      <c r="B62" s="6">
        <v>1167</v>
      </c>
    </row>
    <row r="63" spans="1:2" ht="15.75">
      <c r="A63" s="5" t="s">
        <v>151</v>
      </c>
      <c r="B63" s="6">
        <v>1210</v>
      </c>
    </row>
    <row r="64" spans="1:2" ht="15.75">
      <c r="A64" s="5" t="s">
        <v>152</v>
      </c>
      <c r="B64" s="6">
        <v>1253</v>
      </c>
    </row>
    <row r="65" spans="1:2" ht="15.75">
      <c r="A65" s="5" t="s">
        <v>153</v>
      </c>
      <c r="B65" s="6">
        <v>1296</v>
      </c>
    </row>
  </sheetData>
  <sheetProtection password="CC7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sqref="A1:XFD1048576"/>
    </sheetView>
  </sheetViews>
  <sheetFormatPr defaultRowHeight="15"/>
  <sheetData>
    <row r="1" spans="1:2">
      <c r="A1" t="s">
        <v>154</v>
      </c>
      <c r="B1" t="s">
        <v>155</v>
      </c>
    </row>
    <row r="2" spans="1:2">
      <c r="A2">
        <v>0</v>
      </c>
      <c r="B2">
        <v>0</v>
      </c>
    </row>
    <row r="3" spans="1:2">
      <c r="A3">
        <v>1</v>
      </c>
      <c r="B3">
        <v>50</v>
      </c>
    </row>
    <row r="4" spans="1:2">
      <c r="A4">
        <v>2</v>
      </c>
      <c r="B4">
        <v>70</v>
      </c>
    </row>
    <row r="5" spans="1:2">
      <c r="A5">
        <v>3</v>
      </c>
      <c r="B5">
        <v>120</v>
      </c>
    </row>
    <row r="6" spans="1:2">
      <c r="A6">
        <v>4</v>
      </c>
      <c r="B6">
        <v>170</v>
      </c>
    </row>
    <row r="7" spans="1:2">
      <c r="A7">
        <v>5</v>
      </c>
      <c r="B7">
        <v>240</v>
      </c>
    </row>
    <row r="8" spans="1:2">
      <c r="A8">
        <v>6</v>
      </c>
      <c r="B8">
        <v>310</v>
      </c>
    </row>
    <row r="9" spans="1:2">
      <c r="A9">
        <v>7</v>
      </c>
      <c r="B9">
        <v>380</v>
      </c>
    </row>
    <row r="10" spans="1:2">
      <c r="A10">
        <v>8</v>
      </c>
      <c r="B10">
        <v>450</v>
      </c>
    </row>
    <row r="11" spans="1:2">
      <c r="A11">
        <v>9</v>
      </c>
      <c r="B11">
        <v>520</v>
      </c>
    </row>
    <row r="12" spans="1:2">
      <c r="A12">
        <v>10</v>
      </c>
      <c r="B12">
        <v>570</v>
      </c>
    </row>
  </sheetData>
  <sheetProtection password="CC7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1" sqref="C11"/>
    </sheetView>
  </sheetViews>
  <sheetFormatPr defaultRowHeight="15"/>
  <cols>
    <col min="1" max="1" width="18.42578125" bestFit="1" customWidth="1"/>
    <col min="2" max="2" width="9.5703125" bestFit="1" customWidth="1"/>
    <col min="3" max="3" width="21.5703125" bestFit="1" customWidth="1"/>
  </cols>
  <sheetData>
    <row r="1" spans="1:3">
      <c r="A1" t="s">
        <v>6</v>
      </c>
      <c r="B1" t="s">
        <v>44</v>
      </c>
      <c r="C1" t="s">
        <v>42</v>
      </c>
    </row>
    <row r="2" spans="1:3">
      <c r="A2" t="s">
        <v>43</v>
      </c>
      <c r="B2">
        <v>0</v>
      </c>
      <c r="C2">
        <v>0</v>
      </c>
    </row>
    <row r="3" spans="1:3">
      <c r="A3" t="s">
        <v>7</v>
      </c>
      <c r="B3" t="s">
        <v>45</v>
      </c>
      <c r="C3">
        <v>0.2</v>
      </c>
    </row>
    <row r="4" spans="1:3">
      <c r="A4" t="s">
        <v>8</v>
      </c>
      <c r="B4" t="s">
        <v>46</v>
      </c>
      <c r="C4">
        <v>0.4</v>
      </c>
    </row>
    <row r="5" spans="1:3">
      <c r="A5" t="s">
        <v>9</v>
      </c>
      <c r="B5" t="s">
        <v>47</v>
      </c>
      <c r="C5">
        <v>0.6</v>
      </c>
    </row>
    <row r="6" spans="1:3">
      <c r="A6" t="s">
        <v>10</v>
      </c>
      <c r="B6" t="s">
        <v>48</v>
      </c>
      <c r="C6">
        <v>0.8</v>
      </c>
    </row>
    <row r="7" spans="1:3">
      <c r="A7" t="s">
        <v>11</v>
      </c>
      <c r="B7" t="s">
        <v>49</v>
      </c>
      <c r="C7">
        <v>1</v>
      </c>
    </row>
    <row r="8" spans="1:3">
      <c r="A8" t="s">
        <v>12</v>
      </c>
      <c r="B8" t="s">
        <v>50</v>
      </c>
      <c r="C8">
        <v>1.2</v>
      </c>
    </row>
    <row r="9" spans="1:3">
      <c r="A9" t="s">
        <v>13</v>
      </c>
      <c r="B9" t="s">
        <v>51</v>
      </c>
      <c r="C9">
        <v>2.4</v>
      </c>
    </row>
    <row r="10" spans="1:3">
      <c r="A10" t="s">
        <v>14</v>
      </c>
      <c r="B10" t="s">
        <v>52</v>
      </c>
      <c r="C10">
        <v>3.6</v>
      </c>
    </row>
    <row r="11" spans="1:3">
      <c r="A11" t="s">
        <v>15</v>
      </c>
      <c r="B11" t="s">
        <v>53</v>
      </c>
      <c r="C11">
        <v>4.8</v>
      </c>
    </row>
    <row r="12" spans="1:3">
      <c r="A12" t="s">
        <v>16</v>
      </c>
      <c r="B12" t="s">
        <v>54</v>
      </c>
      <c r="C12">
        <v>6</v>
      </c>
    </row>
    <row r="13" spans="1:3">
      <c r="A13" t="s">
        <v>17</v>
      </c>
      <c r="B13" t="s">
        <v>55</v>
      </c>
      <c r="C13">
        <v>7.2</v>
      </c>
    </row>
    <row r="14" spans="1:3">
      <c r="A14" t="s">
        <v>18</v>
      </c>
      <c r="B14" t="s">
        <v>56</v>
      </c>
      <c r="C14">
        <v>8.4</v>
      </c>
    </row>
    <row r="15" spans="1:3">
      <c r="A15" t="s">
        <v>19</v>
      </c>
      <c r="B15" t="s">
        <v>57</v>
      </c>
      <c r="C15">
        <v>9.6</v>
      </c>
    </row>
    <row r="16" spans="1:3">
      <c r="A16" t="s">
        <v>20</v>
      </c>
      <c r="B16" t="s">
        <v>58</v>
      </c>
      <c r="C16">
        <v>10.8</v>
      </c>
    </row>
    <row r="17" spans="1:3">
      <c r="A17" t="s">
        <v>21</v>
      </c>
      <c r="B17" t="s">
        <v>59</v>
      </c>
      <c r="C17">
        <v>12</v>
      </c>
    </row>
    <row r="18" spans="1:3">
      <c r="A18" t="s">
        <v>22</v>
      </c>
      <c r="B18" t="s">
        <v>60</v>
      </c>
      <c r="C18">
        <v>13.2</v>
      </c>
    </row>
    <row r="19" spans="1:3">
      <c r="A19" t="s">
        <v>23</v>
      </c>
      <c r="B19" t="s">
        <v>61</v>
      </c>
      <c r="C19">
        <v>14.4</v>
      </c>
    </row>
    <row r="20" spans="1:3">
      <c r="A20" t="s">
        <v>24</v>
      </c>
      <c r="B20" t="s">
        <v>62</v>
      </c>
      <c r="C20">
        <v>15.6</v>
      </c>
    </row>
    <row r="21" spans="1:3">
      <c r="A21" t="s">
        <v>25</v>
      </c>
      <c r="B21" t="s">
        <v>63</v>
      </c>
      <c r="C21">
        <v>16.8</v>
      </c>
    </row>
    <row r="22" spans="1:3">
      <c r="A22" t="s">
        <v>26</v>
      </c>
      <c r="B22" t="s">
        <v>64</v>
      </c>
      <c r="C22">
        <v>18</v>
      </c>
    </row>
    <row r="23" spans="1:3">
      <c r="A23" t="s">
        <v>27</v>
      </c>
      <c r="B23" t="s">
        <v>65</v>
      </c>
      <c r="C23">
        <v>19.2</v>
      </c>
    </row>
    <row r="24" spans="1:3">
      <c r="A24" t="s">
        <v>28</v>
      </c>
      <c r="B24" t="s">
        <v>66</v>
      </c>
      <c r="C24">
        <v>20.399999999999999</v>
      </c>
    </row>
    <row r="25" spans="1:3">
      <c r="A25" t="s">
        <v>29</v>
      </c>
      <c r="B25" t="s">
        <v>67</v>
      </c>
      <c r="C25">
        <v>21.6</v>
      </c>
    </row>
    <row r="26" spans="1:3">
      <c r="A26" t="s">
        <v>30</v>
      </c>
      <c r="B26" t="s">
        <v>68</v>
      </c>
      <c r="C26">
        <v>22.8</v>
      </c>
    </row>
    <row r="27" spans="1:3">
      <c r="A27" t="s">
        <v>31</v>
      </c>
      <c r="B27" t="s">
        <v>69</v>
      </c>
      <c r="C27">
        <v>24</v>
      </c>
    </row>
    <row r="28" spans="1:3">
      <c r="A28" t="s">
        <v>32</v>
      </c>
      <c r="B28" t="s">
        <v>70</v>
      </c>
      <c r="C28">
        <v>25.2</v>
      </c>
    </row>
    <row r="29" spans="1:3">
      <c r="A29" t="s">
        <v>33</v>
      </c>
      <c r="B29" t="s">
        <v>71</v>
      </c>
      <c r="C29">
        <v>26.4</v>
      </c>
    </row>
    <row r="30" spans="1:3">
      <c r="A30" t="s">
        <v>34</v>
      </c>
      <c r="B30" t="s">
        <v>72</v>
      </c>
      <c r="C30">
        <v>27.6</v>
      </c>
    </row>
    <row r="31" spans="1:3">
      <c r="A31" t="s">
        <v>35</v>
      </c>
      <c r="B31" t="s">
        <v>73</v>
      </c>
      <c r="C31">
        <v>28.8</v>
      </c>
    </row>
    <row r="32" spans="1:3">
      <c r="A32" t="s">
        <v>36</v>
      </c>
      <c r="B32" t="s">
        <v>74</v>
      </c>
      <c r="C32">
        <v>30</v>
      </c>
    </row>
    <row r="33" spans="1:3">
      <c r="A33" t="s">
        <v>37</v>
      </c>
      <c r="B33" t="s">
        <v>75</v>
      </c>
      <c r="C33">
        <v>31.2</v>
      </c>
    </row>
    <row r="34" spans="1:3">
      <c r="A34" t="s">
        <v>38</v>
      </c>
      <c r="B34" t="s">
        <v>76</v>
      </c>
      <c r="C34">
        <v>32.4</v>
      </c>
    </row>
    <row r="35" spans="1:3">
      <c r="A35" t="s">
        <v>39</v>
      </c>
      <c r="B35" t="s">
        <v>77</v>
      </c>
      <c r="C35">
        <v>33.6</v>
      </c>
    </row>
    <row r="36" spans="1:3">
      <c r="A36" t="s">
        <v>40</v>
      </c>
      <c r="B36" t="s">
        <v>78</v>
      </c>
      <c r="C36">
        <v>34.799999999999997</v>
      </c>
    </row>
    <row r="37" spans="1:3">
      <c r="A37" t="s">
        <v>41</v>
      </c>
      <c r="B37" t="s">
        <v>79</v>
      </c>
      <c r="C37">
        <v>36</v>
      </c>
    </row>
  </sheetData>
  <sheetProtection password="CC71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ΜΗΝΙΑΙΕΣ ΑΠΟΔΟΧΕΣ ΑΝΑΠΛΗΡΩΤΩΝ</vt:lpstr>
      <vt:lpstr>ΚΛΑΔΟΣ_ΜΚ</vt:lpstr>
      <vt:lpstr>ΤΕΚΝΑ</vt:lpstr>
      <vt:lpstr>ΑΠΕΡΓΙΑ</vt:lpstr>
      <vt:lpstr>Φύλλο1</vt:lpstr>
      <vt:lpstr>'ΜΗΝΙΑΙΕΣ ΑΠΟΔΟΧΕΣ ΑΝΑΠΛΗΡΩΤΩΝ'!Print_Titles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Μούτογλη Σταυρούλα</dc:creator>
  <cp:lastModifiedBy>Μούτογλη Σταυρούλα</cp:lastModifiedBy>
  <cp:lastPrinted>2020-02-18T12:04:21Z</cp:lastPrinted>
  <dcterms:created xsi:type="dcterms:W3CDTF">2019-10-10T05:40:02Z</dcterms:created>
  <dcterms:modified xsi:type="dcterms:W3CDTF">2020-02-18T12:26:07Z</dcterms:modified>
</cp:coreProperties>
</file>